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calincufteac/Downloads/"/>
    </mc:Choice>
  </mc:AlternateContent>
  <xr:revisionPtr revIDLastSave="0" documentId="13_ncr:1_{3A7D94CF-9276-5849-8084-66C90F811549}" xr6:coauthVersionLast="47" xr6:coauthVersionMax="47" xr10:uidLastSave="{00000000-0000-0000-0000-000000000000}"/>
  <bookViews>
    <workbookView xWindow="0" yWindow="760" windowWidth="34560" windowHeight="21580" xr2:uid="{00000000-000D-0000-FFFF-FFFF00000000}"/>
  </bookViews>
  <sheets>
    <sheet name="23.05" sheetId="1" r:id="rId1"/>
  </sheets>
  <externalReferences>
    <externalReference r:id="rId2"/>
  </externalReferences>
  <definedNames>
    <definedName name="_xlnm._FilterDatabase" localSheetId="0" hidden="1">'23.05'!$O$1:$O$41</definedName>
    <definedName name="_xlnm.Print_Area" localSheetId="0">'23.05'!$A$1:$W$41</definedName>
    <definedName name="_xlnm.Print_Titles" localSheetId="0">'23.05'!$1:$1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 l="1"/>
  <c r="K35" i="1"/>
  <c r="K33" i="1"/>
  <c r="K21" i="1"/>
  <c r="J16" i="1"/>
  <c r="J15" i="1"/>
  <c r="J14" i="1"/>
  <c r="J10" i="1"/>
  <c r="J9" i="1"/>
  <c r="K9" i="1" s="1"/>
  <c r="J8" i="1"/>
  <c r="J7" i="1"/>
  <c r="K7" i="1" s="1"/>
  <c r="J6" i="1"/>
  <c r="K6" i="1" s="1"/>
  <c r="J5" i="1"/>
  <c r="K5" i="1" l="1"/>
  <c r="K8" i="1"/>
  <c r="J34" i="1"/>
  <c r="J41" i="1" s="1"/>
  <c r="K10" i="1"/>
  <c r="K37" i="1"/>
  <c r="K34" i="1" l="1"/>
  <c r="K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IRINA-VALERIA RADU</author>
  </authors>
  <commentList>
    <comment ref="J34" authorId="0" shapeId="0" xr:uid="{00000000-0006-0000-0000-000001000000}">
      <text>
        <r>
          <rPr>
            <b/>
            <sz val="9"/>
            <color indexed="81"/>
            <rFont val="Tahoma"/>
            <family val="2"/>
          </rPr>
          <t>IRINA-VALERIA RADU:</t>
        </r>
        <r>
          <rPr>
            <sz val="9"/>
            <color indexed="81"/>
            <rFont val="Tahoma"/>
            <family val="2"/>
          </rPr>
          <t xml:space="preserve">
la Misu valoarea apelului este cf program, fara scaderea etapizatelor
</t>
        </r>
      </text>
    </comment>
  </commentList>
</comments>
</file>

<file path=xl/sharedStrings.xml><?xml version="1.0" encoding="utf-8"?>
<sst xmlns="http://schemas.openxmlformats.org/spreadsheetml/2006/main" count="459" uniqueCount="168">
  <si>
    <t>Nr. crt.</t>
  </si>
  <si>
    <t>Program</t>
  </si>
  <si>
    <t xml:space="preserve">Autoritate de Management </t>
  </si>
  <si>
    <t>Domeniu</t>
  </si>
  <si>
    <t>Cod interventie/intervention code</t>
  </si>
  <si>
    <t xml:space="preserve">Zona geografică vizată </t>
  </si>
  <si>
    <t>Din care buget UE apel (euro)</t>
  </si>
  <si>
    <t>Sursă de finanțare (tip fond)</t>
  </si>
  <si>
    <t xml:space="preserve">Tipul de solicitanți eligibili / Beneficiari eligibili </t>
  </si>
  <si>
    <t>Dată ESTIMATĂ publicare ghid final
(zz/ll/an)</t>
  </si>
  <si>
    <t xml:space="preserve">Dată ESTIMATĂ deschidere apel
(zz/ll/an)  </t>
  </si>
  <si>
    <t>Dată ESTIMATĂ închidere apel</t>
  </si>
  <si>
    <t>Data estimată de începere evaluare tehnică și financiară</t>
  </si>
  <si>
    <t>Data estimată de finalizare evaluare tehnică și financiară</t>
  </si>
  <si>
    <t>Data estimată de finalizare a perioadei de implementare a proiectelor</t>
  </si>
  <si>
    <t>Programul Regional Bucuresti - Ilfov</t>
  </si>
  <si>
    <t>Educație</t>
  </si>
  <si>
    <t>6.2 Infrastructura educationala locala- infrastructura scolara/preuniversitara</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</si>
  <si>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</si>
  <si>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OP 4, OS 4.2</t>
  </si>
  <si>
    <t xml:space="preserve">Regiunea Bucuresti Iflov </t>
  </si>
  <si>
    <t>FEDR</t>
  </si>
  <si>
    <t>UAT Bucuresti, Sectoare, UAT orase, UAT comune, parteneriate UAT/institutii publice</t>
  </si>
  <si>
    <t>6.1 Infrastructura educationala locala- infrastructura prescolara</t>
  </si>
  <si>
    <t>Energie și eficientă energetică</t>
  </si>
  <si>
    <t>3.1 Cresterea eficienței energetice în cladirile rezidențiale</t>
  </si>
  <si>
    <t>Promovarea măsurilor de eficiență energetică și reducerea emisiilor de gaze cu efect de seră;</t>
  </si>
  <si>
    <t>OP 2, OS 2.1</t>
  </si>
  <si>
    <t>#042</t>
  </si>
  <si>
    <t xml:space="preserve">UAT orase Jud Ilfov/municipiul Bucuresti, subunitati UAT/sectoarele municipiului București </t>
  </si>
  <si>
    <t>Energie și eficientă energetică si Managementul riscurilor si dezastrelor</t>
  </si>
  <si>
    <t xml:space="preserve">Etapizate 3.2; 3.4 - Cresterea eficienței energetice în clădirile publice si Reducerea numarului clădirilor publice cu risc seismic 
</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</si>
  <si>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</si>
  <si>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OP 2
</t>
  </si>
  <si>
    <t>#045</t>
  </si>
  <si>
    <t>Institutii publice centrale sau locale, parteneriate</t>
  </si>
  <si>
    <t>NA</t>
  </si>
  <si>
    <t xml:space="preserve">Mobilitate urbană </t>
  </si>
  <si>
    <t xml:space="preserve"> Etapizate P4.Promovarea mobilității urbane multimodale sustenabile, ca parte a tranziției către o economie cu zero emisii de dioxid de carbon - ghid unic  </t>
  </si>
  <si>
    <t xml:space="preserve">Promovarea mobilității urbane multimodale sustenabile, ca parte a tranziției către o economie cu zero emisii de dioxid de
carbon </t>
  </si>
  <si>
    <t>OP 2</t>
  </si>
  <si>
    <t>#082</t>
  </si>
  <si>
    <t>UAT Bucuresti</t>
  </si>
  <si>
    <t xml:space="preserve">Etapizate 6.1 Infrastructura educationala locala- infrastructura prescolara </t>
  </si>
  <si>
    <t xml:space="preserve">Etapizate 6.2 Infrastructura educationala locala- infrastructura scolara/preuniversitara </t>
  </si>
  <si>
    <t xml:space="preserve">Etapizate 6.4 Infrastructura educationala pentru invatamant superior - Universitati </t>
  </si>
  <si>
    <t>OP 4 - OS ii</t>
  </si>
  <si>
    <t>Universitati</t>
  </si>
  <si>
    <t>instrumente integrate dezvoltare urbana</t>
  </si>
  <si>
    <t xml:space="preserve">7.2. Etapizate Ghid pentru proiecte destinate dezvoltarii urbane integrate </t>
  </si>
  <si>
    <t>Promovarea dezvoltării integrate și incluzive în domeniul social, economic și al mediului, precum și a culturii, a
patrimoniului natural, a turismului sustenabil și a securității în zonele urbane</t>
  </si>
  <si>
    <t>OP 5</t>
  </si>
  <si>
    <t>UAT orase, UAT Bucuresti, sectoare, Institutii publice sau de interes public centrale/locale, unitati de cult, alte institutii cu drept de administrare/proprietate obiective eligibile</t>
  </si>
  <si>
    <t xml:space="preserve">Infrastructura de transport </t>
  </si>
  <si>
    <t>5.1 Infrastructura rutiera judeteana complementara TEN T</t>
  </si>
  <si>
    <t>Dezvoltarea și ameliorarea unei mobilități naționale, regionale și locale sustenabile, reziliente la schimbările climatice,
inteligente și intermodale, inclusiv îmbunătățirea accesului la TEN-T și a mobilității transfrontaliere</t>
  </si>
  <si>
    <t>OP 3, OS 3.2</t>
  </si>
  <si>
    <t>#089</t>
  </si>
  <si>
    <t>UAT Judet Ilfov/parteneriate cu alte UAT sau institutii publice</t>
  </si>
  <si>
    <t>6.4 Infrastructura educationala pentru invatamant superior - Universitati</t>
  </si>
  <si>
    <t>Institutii publice de invatamant superior</t>
  </si>
  <si>
    <t>IMM și antreprenoriat</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</si>
  <si>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</si>
  <si>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</si>
  <si>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</si>
  <si>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#021, 075</t>
  </si>
  <si>
    <t>microintreprinderi, IMM</t>
  </si>
  <si>
    <t>Mobilitate urbană</t>
  </si>
  <si>
    <t>4.1 + 4.2. Transport public curat</t>
  </si>
  <si>
    <t>OP 2, OS 2.8</t>
  </si>
  <si>
    <t>#081,082</t>
  </si>
  <si>
    <t>UAT Bucuresti, Sectoare Bucuresti, UAT Orase, ADI, parteneriate UATuri si /sau institutii publice</t>
  </si>
  <si>
    <t>4.3. Infrastructura pentru transport nemotorizat</t>
  </si>
  <si>
    <t>#083</t>
  </si>
  <si>
    <t>4.4. Digitalizarea sistemelor de transport public urban</t>
  </si>
  <si>
    <t>#084</t>
  </si>
  <si>
    <t>6.3 Infrastructura educationala locala- infrastructura sc tehnica si profesionala</t>
  </si>
  <si>
    <t>124, 172</t>
  </si>
  <si>
    <t>1.6 Sprijin pentru atingerea unei intensități digitale ridicate în IMM</t>
  </si>
  <si>
    <t>OP1 - OS (ii) Valorificarea avantajelor digitalizării, în beneficiul cetățenilor, al companiilor, al organizațiilor de cercetare și al autorităților publice</t>
  </si>
  <si>
    <t>OP 1, OS 1.2</t>
  </si>
  <si>
    <t>#013</t>
  </si>
  <si>
    <t>Microintreprinderi, IMM</t>
  </si>
  <si>
    <t>1.7 Sprijin pentru transformarea digitală avansată a IMM</t>
  </si>
  <si>
    <t xml:space="preserve">3.2; 3.4 Cresterea eficienței energetice în clădirile publice si Reducerea numarului clădirilor publice cu risc seismic
</t>
  </si>
  <si>
    <t>OP 2, 
OS 2.1,
OS 2.4</t>
  </si>
  <si>
    <t>#045, 061</t>
  </si>
  <si>
    <t>UAT  orase, UAT Bucuresti, sectoare Bucuresti, UAT comune, institutii publice centrale sau locale, parteneriate/ADI</t>
  </si>
  <si>
    <t>3.2. Creșterea eficienței energetice în clădirile publice</t>
  </si>
  <si>
    <t>PR Bucuresti - Ilfov</t>
  </si>
  <si>
    <t>Calitatea aerului</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</si>
  <si>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</si>
  <si>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</si>
  <si>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</si>
  <si>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#079</t>
  </si>
  <si>
    <t xml:space="preserve">1.5. Dezvoltarea și operaționalizarea Parcului Științific și Tehnologic „Măgurele Science Park”  </t>
  </si>
  <si>
    <t>OP1 - OS (i) Dezvoltarea și creșterea capacităților de cercetare și inovare și adoptarea tehnologiilor avansate</t>
  </si>
  <si>
    <t>OP 1, OS 1.1</t>
  </si>
  <si>
    <t>#004, 008, 028</t>
  </si>
  <si>
    <t>UAT Judetul Ilfov</t>
  </si>
  <si>
    <t>5.2 Cresterea sigurantei rutiere</t>
  </si>
  <si>
    <t>OP 3 - OS ii</t>
  </si>
  <si>
    <t>#090</t>
  </si>
  <si>
    <t>UAT judet Ilfov, UAT Bucuresti, Sectoare, UAT Orase, ADI, parteneriate UATuri</t>
  </si>
  <si>
    <t>Digitalizare</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</si>
  <si>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</si>
  <si>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</si>
  <si>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</si>
  <si>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#016</t>
  </si>
  <si>
    <t>UAT orase/municipii, subunitati UAT/sectoare Institutii publice centrale si locale, parteneriate intre acestea</t>
  </si>
  <si>
    <t>5.3.Cresterea accesibilitatii prin multimodalitate</t>
  </si>
  <si>
    <t>1.1. Sprijin pentru dezvoltarea unui model conceptual inovativ  - Proof of Concept</t>
  </si>
  <si>
    <t>#010, 001, 002, 005, 006</t>
  </si>
  <si>
    <t>1.4. Sprijin pentru clusterele de inovare în beneficiul IMM, inclusiv prin stimularea de colaborării interregionale și internaționale.</t>
  </si>
  <si>
    <t>OP 1- OS i</t>
  </si>
  <si>
    <t>#026</t>
  </si>
  <si>
    <t xml:space="preserve">microintreprinderi, IMM-uri </t>
  </si>
  <si>
    <t>1.2. Sprijin pentru dezvoltarea de produse/procese noi sau semnificativ îmbunătățite</t>
  </si>
  <si>
    <t>#010, 001, 002, 005, 006, 028</t>
  </si>
  <si>
    <t>1.9 Sprijin pentru creșterea competitivității IMM prin instrumente financiare</t>
  </si>
  <si>
    <t>OP 1- Os iii</t>
  </si>
  <si>
    <t>#021</t>
  </si>
  <si>
    <t xml:space="preserve">IMM-uri </t>
  </si>
  <si>
    <t>N/A</t>
  </si>
  <si>
    <t>1.10 Sprijinirea antreprenoriatului prin dezvoltarea incubatoarelor de afaceri</t>
  </si>
  <si>
    <t>OP 1- os iii</t>
  </si>
  <si>
    <t>#025</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</si>
  <si>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</si>
  <si>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</si>
  <si>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</si>
  <si>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</si>
  <si>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</si>
  <si>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7.3. Imbunatatirea mediului urban prin regenerarea spatiilor publice</t>
  </si>
  <si>
    <t>Energie și eficientă energetice</t>
  </si>
  <si>
    <t>3.3.Actiuni pilot cladiri eficiente energetic</t>
  </si>
  <si>
    <t>OP 2 - OS i</t>
  </si>
  <si>
    <t>#043</t>
  </si>
  <si>
    <t>7.4. Dezvoltarea infrastructurilor de agrement, petrecerea timpului liber, sport si interactiune sociala in afara zonelor urbane + 7.5. Conservarea, protectia si valorificarea durabila a patrimoniului cultural si a infrastructurilor destinate activitatilor culturale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</si>
  <si>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</si>
  <si>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</si>
  <si>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127, 166</t>
  </si>
  <si>
    <t>UAT comune, UAT Judetul Ilfov, unitati de cult, alte institutii centrale/locale cu drept de administrare/proprietate</t>
  </si>
  <si>
    <t>1.11 Dezvoltarea competențelor în cadrul IMM pentru inovare, modernizare tehnologică, tranziție industrială, economie circulară etc.</t>
  </si>
  <si>
    <t>OP 1- OS iv</t>
  </si>
  <si>
    <t>#023</t>
  </si>
  <si>
    <t>145a, 190, 191, 192, 193</t>
  </si>
  <si>
    <t>IMM-uri,  Întreprinderi mari, Organizații de CDI (institute de CD, instituții de învățământ superior)</t>
  </si>
  <si>
    <t xml:space="preserve"> Dezvoltarea competențelor pentru specializare inteligentă, tranziție industrială și antreprenoriat;</t>
  </si>
  <si>
    <t>OP 1 - OS vi</t>
  </si>
  <si>
    <t xml:space="preserve"> Sprijinirea investițiilor care contribuie la obiectivele platformei STEP menționate la articolul 2 din Regulamentul (UE) 2024/795</t>
  </si>
  <si>
    <t>Promovarea măsurilor de eficiență energetică și reducerea emisiilor de gaze cu efect de seră</t>
  </si>
  <si>
    <t xml:space="preserve">ADR Bucuresti Ilfov - AM PR Bucuresti-Ilfov </t>
  </si>
  <si>
    <t>*P9. Sprijin pentru dezvoltarea de tehnologii critice - STEP</t>
  </si>
  <si>
    <t>#010, 001, 002, 005, 006, 029</t>
  </si>
  <si>
    <t>**1.3 Sprijin pentru valorificarea potenţialului facilităților de CDI existente în strânsă legătură cu nevoile de inovare ale IMM.</t>
  </si>
  <si>
    <t>Ministerul Educaţiei, UAT locale, CJI</t>
  </si>
  <si>
    <t>Tip apel
(competitiv/necompetitiv/
primul venit-primul servit)</t>
  </si>
  <si>
    <t>**6.2Infrastructura educationala locala- infrastructura scolara/preuniversitara - Cluburi scolare</t>
  </si>
  <si>
    <t>competitiv</t>
  </si>
  <si>
    <t>necompetitiv</t>
  </si>
  <si>
    <t>39 APELURI</t>
  </si>
  <si>
    <t>Denumire apel de finanțare</t>
  </si>
  <si>
    <t>Obiectivele apelului de finanțare</t>
  </si>
  <si>
    <t>Data estimată de începere a perioadei de contractare</t>
  </si>
  <si>
    <t>Data estimată de finalizare a perioadei de contractare</t>
  </si>
  <si>
    <t>Data estimată de începere a perioadei de implementare a proiectelor</t>
  </si>
  <si>
    <t>Obiectivul de politică sau obiectivul specific vizat</t>
  </si>
  <si>
    <t>Buget total apel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</si>
</sst>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18]mmmm\-yy;@"/>
    <numFmt numFmtId="165" formatCode="[$-418]d\ mmmm\ yyyy;@"/>
    <numFmt numFmtId="166" formatCode="#,##0.00;[Red]#,##0.00"/>
  </numFmts>
  <fonts count="9" x14ac:knownFonts="1">
    <font>
      <sz val="11"/>
      <color theme="1"/>
      <name val="Calibri"/>
      <family val="2"/>
      <scheme val="minor"/>
    </font>
    <font>
      <b/>
      <sz val="10"/>
      <name val="Trebuchet MS"/>
      <family val="2"/>
    </font>
    <font>
      <sz val="10"/>
      <name val="Trebuchet MS"/>
      <family val="2"/>
    </font>
    <font>
      <sz val="10"/>
      <name val="Calibri"/>
      <family val="2"/>
      <scheme val="minor"/>
    </font>
    <font>
      <b/>
      <sz val="9"/>
      <color indexed="81"/>
      <name val="Tahoma"/>
      <family val="2"/>
    </font>
    <font>
      <sz val="9"/>
      <color indexed="81"/>
      <name val="Tahoma"/>
      <family val="2"/>
    </font>
    <font>
      <sz val="8"/>
      <name val="Calibri"/>
      <family val="2"/>
      <scheme val="minor"/>
    </font>
    <font>
      <b/>
      <sz val="14"/>
      <name val="Trebuchet MS"/>
      <family val="2"/>
      <charset val="238"/>
    </font>
    <font>
      <sz val="14"/>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0" xfId="0" applyFont="1" applyFill="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6" fontId="2" fillId="2" borderId="1" xfId="0" applyNumberFormat="1" applyFont="1" applyFill="1" applyBorder="1" applyAlignment="1">
      <alignment horizontal="left" vertical="center" wrapText="1"/>
    </xf>
    <xf numFmtId="16"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66"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2" borderId="0" xfId="0" applyFont="1" applyFill="1" applyAlignment="1">
      <alignment horizontal="left"/>
    </xf>
    <xf numFmtId="166" fontId="3" fillId="2" borderId="0" xfId="0" applyNumberFormat="1" applyFont="1" applyFill="1"/>
    <xf numFmtId="164" fontId="3" fillId="2" borderId="0" xfId="0" applyNumberFormat="1" applyFont="1" applyFill="1"/>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166" fontId="2" fillId="2" borderId="2" xfId="0" applyNumberFormat="1" applyFont="1" applyFill="1" applyBorder="1" applyAlignment="1">
      <alignment horizontal="center" vertical="center" wrapText="1"/>
    </xf>
    <xf numFmtId="165" fontId="2" fillId="2" borderId="2"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top" wrapText="1"/>
    </xf>
    <xf numFmtId="14" fontId="7" fillId="2" borderId="1" xfId="0" applyNumberFormat="1" applyFont="1" applyFill="1" applyBorder="1" applyAlignment="1">
      <alignment horizontal="center" vertical="top" wrapText="1"/>
    </xf>
    <xf numFmtId="0" fontId="8"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CE%20-%20PROGRAM/Apeluri/14.03.2025_estimari%20implementare%20PR%20Bi%20in%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endar CA CB"/>
      <sheetName val="calendar cu CI"/>
      <sheetName val="13.01.25_CE"/>
      <sheetName val="04.02"/>
      <sheetName val="27.02"/>
      <sheetName val="24.04"/>
      <sheetName val="MTR"/>
      <sheetName val="CA CB"/>
      <sheetName val="centralizator P supractr"/>
      <sheetName val="etapizate"/>
      <sheetName val="CAsupractr_04.25"/>
      <sheetName val="CAsupractr_03.25"/>
      <sheetName val="tip proiecte"/>
    </sheetNames>
    <sheetDataSet>
      <sheetData sheetId="0">
        <row r="5">
          <cell r="K5">
            <v>26746356.383012701</v>
          </cell>
        </row>
        <row r="8">
          <cell r="K8">
            <v>64786988.289999999</v>
          </cell>
        </row>
        <row r="9">
          <cell r="K9">
            <v>64786988.289999999</v>
          </cell>
        </row>
        <row r="10">
          <cell r="K10">
            <v>51196254.740000002</v>
          </cell>
        </row>
        <row r="13">
          <cell r="K13">
            <v>6588320.2599999998</v>
          </cell>
        </row>
        <row r="14">
          <cell r="K14">
            <v>1344430.4</v>
          </cell>
        </row>
        <row r="15">
          <cell r="K15">
            <v>4821648.4000000004</v>
          </cell>
        </row>
        <row r="16">
          <cell r="K16">
            <v>3503766.62</v>
          </cell>
        </row>
        <row r="17">
          <cell r="K17">
            <v>8361128.8399999999</v>
          </cell>
        </row>
        <row r="18">
          <cell r="K18">
            <v>1269493.71</v>
          </cell>
        </row>
        <row r="21">
          <cell r="K21">
            <v>1955800.96</v>
          </cell>
        </row>
        <row r="22">
          <cell r="K22">
            <v>29357349.329999998</v>
          </cell>
        </row>
        <row r="25">
          <cell r="K25">
            <v>21524259.149999999</v>
          </cell>
        </row>
        <row r="26">
          <cell r="K26">
            <v>3224735.6</v>
          </cell>
        </row>
        <row r="27">
          <cell r="K27">
            <v>12097926.74</v>
          </cell>
        </row>
        <row r="30">
          <cell r="K30">
            <v>247714.31200000001</v>
          </cell>
        </row>
        <row r="31">
          <cell r="K31">
            <v>600385.23287447204</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W41"/>
  <sheetViews>
    <sheetView tabSelected="1" view="pageBreakPreview" zoomScale="85" zoomScaleNormal="85" zoomScaleSheetLayoutView="85" workbookViewId="0">
      <selection activeCell="F2" sqref="F2"/>
    </sheetView>
  </sheetViews>
  <sheetFormatPr baseColWidth="10" defaultColWidth="8.83203125" defaultRowHeight="14" x14ac:dyDescent="0.2"/>
  <cols>
    <col min="1" max="1" width="6.83203125" style="3" bestFit="1" customWidth="1"/>
    <col min="2" max="3" width="18.83203125" style="3" customWidth="1"/>
    <col min="4" max="4" width="24.6640625" style="3" customWidth="1"/>
    <col min="5" max="5" width="40" style="19" customWidth="1"/>
    <col min="6" max="6" width="48.1640625" style="3" customWidth="1"/>
    <col min="7" max="7" width="17" style="3" customWidth="1"/>
    <col min="8" max="8" width="14.6640625" style="3" hidden="1" customWidth="1"/>
    <col min="9" max="9" width="18.83203125" style="3" customWidth="1"/>
    <col min="10" max="10" width="18.83203125" style="20" customWidth="1"/>
    <col min="11" max="11" width="18.1640625" style="3" customWidth="1"/>
    <col min="12" max="12" width="12" style="3" customWidth="1"/>
    <col min="13" max="13" width="24.5" style="3" customWidth="1"/>
    <col min="14" max="14" width="14.83203125" style="3" customWidth="1"/>
    <col min="15" max="17" width="19.1640625" style="3" customWidth="1"/>
    <col min="18" max="19" width="17.33203125" style="3" customWidth="1"/>
    <col min="20" max="20" width="17.33203125" style="21" customWidth="1"/>
    <col min="21" max="21" width="17" style="3" customWidth="1"/>
    <col min="22" max="22" width="19.83203125" style="3" customWidth="1"/>
    <col min="23" max="23" width="32.5" style="3" customWidth="1"/>
    <col min="24" max="16384" width="8.83203125" style="3"/>
  </cols>
  <sheetData>
    <row r="1" spans="1:23" s="36" customFormat="1" ht="88" customHeight="1" x14ac:dyDescent="0.25">
      <c r="A1" s="30" t="s">
        <v>0</v>
      </c>
      <c r="B1" s="30" t="s">
        <v>1</v>
      </c>
      <c r="C1" s="30" t="s">
        <v>2</v>
      </c>
      <c r="D1" s="30" t="s">
        <v>3</v>
      </c>
      <c r="E1" s="30" t="s">
        <v>161</v>
      </c>
      <c r="F1" s="30" t="s">
        <v>162</v>
      </c>
      <c r="G1" s="30" t="s">
        <v>166</v>
      </c>
      <c r="H1" s="30" t="s">
        <v>4</v>
      </c>
      <c r="I1" s="30" t="s">
        <v>5</v>
      </c>
      <c r="J1" s="31" t="s">
        <v>167</v>
      </c>
      <c r="K1" s="32" t="s">
        <v>6</v>
      </c>
      <c r="L1" s="30" t="s">
        <v>7</v>
      </c>
      <c r="M1" s="30" t="s">
        <v>8</v>
      </c>
      <c r="N1" s="30" t="s">
        <v>156</v>
      </c>
      <c r="O1" s="30" t="s">
        <v>9</v>
      </c>
      <c r="P1" s="30" t="s">
        <v>10</v>
      </c>
      <c r="Q1" s="30" t="s">
        <v>11</v>
      </c>
      <c r="R1" s="33" t="s">
        <v>12</v>
      </c>
      <c r="S1" s="33" t="s">
        <v>13</v>
      </c>
      <c r="T1" s="34" t="s">
        <v>163</v>
      </c>
      <c r="U1" s="35" t="s">
        <v>164</v>
      </c>
      <c r="V1" s="35" t="s">
        <v>165</v>
      </c>
      <c r="W1" s="35" t="s">
        <v>14</v>
      </c>
    </row>
    <row r="2" spans="1:23" ht="70" x14ac:dyDescent="0.2">
      <c r="A2" s="22">
        <v>1</v>
      </c>
      <c r="B2" s="22" t="s">
        <v>15</v>
      </c>
      <c r="C2" s="22" t="s">
        <v>151</v>
      </c>
      <c r="D2" s="22" t="s">
        <v>16</v>
      </c>
      <c r="E2" s="23" t="s">
        <v>17</v>
      </c>
      <c r="F2" s="22" t="s">
        <v>18</v>
      </c>
      <c r="G2" s="24" t="s">
        <v>19</v>
      </c>
      <c r="H2" s="22">
        <v>122.172</v>
      </c>
      <c r="I2" s="22" t="s">
        <v>20</v>
      </c>
      <c r="J2" s="25">
        <v>37000000</v>
      </c>
      <c r="K2" s="28">
        <v>14800000</v>
      </c>
      <c r="L2" s="22" t="s">
        <v>21</v>
      </c>
      <c r="M2" s="22" t="s">
        <v>22</v>
      </c>
      <c r="N2" s="22" t="s">
        <v>158</v>
      </c>
      <c r="O2" s="26">
        <v>45309</v>
      </c>
      <c r="P2" s="26">
        <v>45313</v>
      </c>
      <c r="Q2" s="26">
        <v>45344</v>
      </c>
      <c r="R2" s="27">
        <v>45444</v>
      </c>
      <c r="S2" s="27">
        <v>45717</v>
      </c>
      <c r="T2" s="27">
        <v>45748</v>
      </c>
      <c r="U2" s="27">
        <v>45778</v>
      </c>
      <c r="V2" s="27">
        <v>45748</v>
      </c>
      <c r="W2" s="27">
        <v>47453</v>
      </c>
    </row>
    <row r="3" spans="1:23" ht="70" x14ac:dyDescent="0.2">
      <c r="A3" s="2">
        <v>2</v>
      </c>
      <c r="B3" s="2" t="s">
        <v>15</v>
      </c>
      <c r="C3" s="2" t="s">
        <v>151</v>
      </c>
      <c r="D3" s="2" t="s">
        <v>16</v>
      </c>
      <c r="E3" s="4" t="s">
        <v>23</v>
      </c>
      <c r="F3" s="2" t="s">
        <v>18</v>
      </c>
      <c r="G3" s="5" t="s">
        <v>19</v>
      </c>
      <c r="H3" s="2">
        <v>121.172</v>
      </c>
      <c r="I3" s="2" t="s">
        <v>20</v>
      </c>
      <c r="J3" s="29">
        <v>17208792.362</v>
      </c>
      <c r="K3" s="7">
        <v>6912317</v>
      </c>
      <c r="L3" s="2" t="s">
        <v>21</v>
      </c>
      <c r="M3" s="2" t="s">
        <v>22</v>
      </c>
      <c r="N3" s="2" t="s">
        <v>158</v>
      </c>
      <c r="O3" s="8">
        <v>45363</v>
      </c>
      <c r="P3" s="8">
        <v>45432</v>
      </c>
      <c r="Q3" s="8">
        <v>45463</v>
      </c>
      <c r="R3" s="1">
        <v>45505</v>
      </c>
      <c r="S3" s="1">
        <v>45748</v>
      </c>
      <c r="T3" s="1">
        <v>45778</v>
      </c>
      <c r="U3" s="1">
        <v>45839</v>
      </c>
      <c r="V3" s="1">
        <v>45778</v>
      </c>
      <c r="W3" s="1">
        <v>47482</v>
      </c>
    </row>
    <row r="4" spans="1:23" ht="56" x14ac:dyDescent="0.2">
      <c r="A4" s="2">
        <v>3</v>
      </c>
      <c r="B4" s="2" t="s">
        <v>15</v>
      </c>
      <c r="C4" s="2" t="s">
        <v>151</v>
      </c>
      <c r="D4" s="2" t="s">
        <v>24</v>
      </c>
      <c r="E4" s="4" t="s">
        <v>25</v>
      </c>
      <c r="F4" s="2" t="s">
        <v>26</v>
      </c>
      <c r="G4" s="5" t="s">
        <v>27</v>
      </c>
      <c r="H4" s="2" t="s">
        <v>28</v>
      </c>
      <c r="I4" s="2" t="s">
        <v>20</v>
      </c>
      <c r="J4" s="6">
        <v>97500000</v>
      </c>
      <c r="K4" s="7">
        <v>39000000</v>
      </c>
      <c r="L4" s="2" t="s">
        <v>21</v>
      </c>
      <c r="M4" s="2" t="s">
        <v>29</v>
      </c>
      <c r="N4" s="2" t="s">
        <v>158</v>
      </c>
      <c r="O4" s="8">
        <v>45411</v>
      </c>
      <c r="P4" s="8">
        <v>45453</v>
      </c>
      <c r="Q4" s="8">
        <v>45483</v>
      </c>
      <c r="R4" s="1">
        <v>45474</v>
      </c>
      <c r="S4" s="1">
        <v>45778</v>
      </c>
      <c r="T4" s="1">
        <v>45778</v>
      </c>
      <c r="U4" s="1">
        <v>45839</v>
      </c>
      <c r="V4" s="1">
        <v>45778</v>
      </c>
      <c r="W4" s="1">
        <v>47482</v>
      </c>
    </row>
    <row r="5" spans="1:23" ht="106.5" customHeight="1" x14ac:dyDescent="0.2">
      <c r="A5" s="2">
        <v>4</v>
      </c>
      <c r="B5" s="2" t="s">
        <v>15</v>
      </c>
      <c r="C5" s="2" t="s">
        <v>151</v>
      </c>
      <c r="D5" s="2" t="s">
        <v>30</v>
      </c>
      <c r="E5" s="4" t="s">
        <v>31</v>
      </c>
      <c r="F5" s="2" t="s">
        <v>32</v>
      </c>
      <c r="G5" s="2" t="s">
        <v>33</v>
      </c>
      <c r="H5" s="2" t="s">
        <v>34</v>
      </c>
      <c r="I5" s="2" t="s">
        <v>20</v>
      </c>
      <c r="J5" s="6">
        <f>ROUND(('[1]Calendar CA CB'!K5/5),0)</f>
        <v>5349271</v>
      </c>
      <c r="K5" s="7">
        <f>ROUND((J5*0.4),0)</f>
        <v>2139708</v>
      </c>
      <c r="L5" s="2" t="s">
        <v>21</v>
      </c>
      <c r="M5" s="2" t="s">
        <v>35</v>
      </c>
      <c r="N5" s="2" t="s">
        <v>159</v>
      </c>
      <c r="O5" s="1">
        <v>45444</v>
      </c>
      <c r="P5" s="1">
        <v>45444</v>
      </c>
      <c r="Q5" s="1">
        <v>45474</v>
      </c>
      <c r="R5" s="1" t="s">
        <v>36</v>
      </c>
      <c r="S5" s="1" t="s">
        <v>36</v>
      </c>
      <c r="T5" s="1">
        <v>45474</v>
      </c>
      <c r="U5" s="1">
        <v>45474</v>
      </c>
      <c r="V5" s="1">
        <v>45505</v>
      </c>
      <c r="W5" s="1">
        <v>46235</v>
      </c>
    </row>
    <row r="6" spans="1:23" ht="56" x14ac:dyDescent="0.2">
      <c r="A6" s="2">
        <v>5</v>
      </c>
      <c r="B6" s="2" t="s">
        <v>15</v>
      </c>
      <c r="C6" s="2" t="s">
        <v>151</v>
      </c>
      <c r="D6" s="2" t="s">
        <v>37</v>
      </c>
      <c r="E6" s="4" t="s">
        <v>38</v>
      </c>
      <c r="F6" s="2" t="s">
        <v>39</v>
      </c>
      <c r="G6" s="5" t="s">
        <v>40</v>
      </c>
      <c r="H6" s="2" t="s">
        <v>41</v>
      </c>
      <c r="I6" s="2" t="s">
        <v>20</v>
      </c>
      <c r="J6" s="6">
        <f>ROUND((SUM('[1]Calendar CA CB'!K8:K10)/4.9774),0)</f>
        <v>36318205</v>
      </c>
      <c r="K6" s="7">
        <f>ROUND((J6*0.4),0)</f>
        <v>14527282</v>
      </c>
      <c r="L6" s="2" t="s">
        <v>21</v>
      </c>
      <c r="M6" s="2" t="s">
        <v>42</v>
      </c>
      <c r="N6" s="2" t="s">
        <v>159</v>
      </c>
      <c r="O6" s="1">
        <v>45444</v>
      </c>
      <c r="P6" s="1">
        <v>45444</v>
      </c>
      <c r="Q6" s="1">
        <v>45474</v>
      </c>
      <c r="R6" s="1" t="s">
        <v>36</v>
      </c>
      <c r="S6" s="1" t="s">
        <v>36</v>
      </c>
      <c r="T6" s="1">
        <v>45474</v>
      </c>
      <c r="U6" s="1">
        <v>45536</v>
      </c>
      <c r="V6" s="1">
        <v>45536</v>
      </c>
      <c r="W6" s="1">
        <v>46235</v>
      </c>
    </row>
    <row r="7" spans="1:23" ht="70" x14ac:dyDescent="0.2">
      <c r="A7" s="2">
        <v>6</v>
      </c>
      <c r="B7" s="2" t="s">
        <v>15</v>
      </c>
      <c r="C7" s="2" t="s">
        <v>151</v>
      </c>
      <c r="D7" s="2" t="s">
        <v>16</v>
      </c>
      <c r="E7" s="4" t="s">
        <v>43</v>
      </c>
      <c r="F7" s="2" t="s">
        <v>18</v>
      </c>
      <c r="G7" s="5" t="s">
        <v>19</v>
      </c>
      <c r="H7" s="2">
        <v>121</v>
      </c>
      <c r="I7" s="2" t="s">
        <v>20</v>
      </c>
      <c r="J7" s="6">
        <f>SUM('[1]Calendar CA CB'!K13:K18)/5</f>
        <v>5177757.6459999997</v>
      </c>
      <c r="K7" s="7">
        <f>J7*0.4</f>
        <v>2071103.0584</v>
      </c>
      <c r="L7" s="2" t="s">
        <v>21</v>
      </c>
      <c r="M7" s="2" t="s">
        <v>22</v>
      </c>
      <c r="N7" s="2" t="s">
        <v>159</v>
      </c>
      <c r="O7" s="1">
        <v>45444</v>
      </c>
      <c r="P7" s="1">
        <v>45444</v>
      </c>
      <c r="Q7" s="1">
        <v>45474</v>
      </c>
      <c r="R7" s="1" t="s">
        <v>36</v>
      </c>
      <c r="S7" s="1" t="s">
        <v>36</v>
      </c>
      <c r="T7" s="1">
        <v>45474</v>
      </c>
      <c r="U7" s="1">
        <v>45536</v>
      </c>
      <c r="V7" s="1">
        <v>45536</v>
      </c>
      <c r="W7" s="1">
        <v>46235</v>
      </c>
    </row>
    <row r="8" spans="1:23" ht="93.75" customHeight="1" x14ac:dyDescent="0.2">
      <c r="A8" s="2">
        <v>7</v>
      </c>
      <c r="B8" s="2" t="s">
        <v>15</v>
      </c>
      <c r="C8" s="2" t="s">
        <v>151</v>
      </c>
      <c r="D8" s="2" t="s">
        <v>16</v>
      </c>
      <c r="E8" s="4" t="s">
        <v>44</v>
      </c>
      <c r="F8" s="2" t="s">
        <v>18</v>
      </c>
      <c r="G8" s="5" t="s">
        <v>19</v>
      </c>
      <c r="H8" s="2">
        <v>122</v>
      </c>
      <c r="I8" s="2" t="s">
        <v>20</v>
      </c>
      <c r="J8" s="6">
        <f>SUM('[1]Calendar CA CB'!K21:K22)/5</f>
        <v>6262630.0580000002</v>
      </c>
      <c r="K8" s="7">
        <f>J8*0.4</f>
        <v>2505052.0232000002</v>
      </c>
      <c r="L8" s="2" t="s">
        <v>21</v>
      </c>
      <c r="M8" s="2" t="s">
        <v>22</v>
      </c>
      <c r="N8" s="2" t="s">
        <v>159</v>
      </c>
      <c r="O8" s="1">
        <v>45444</v>
      </c>
      <c r="P8" s="1">
        <v>45444</v>
      </c>
      <c r="Q8" s="1">
        <v>45474</v>
      </c>
      <c r="R8" s="1" t="s">
        <v>36</v>
      </c>
      <c r="S8" s="1" t="s">
        <v>36</v>
      </c>
      <c r="T8" s="1">
        <v>45474</v>
      </c>
      <c r="U8" s="1">
        <v>45536</v>
      </c>
      <c r="V8" s="1">
        <v>45536</v>
      </c>
      <c r="W8" s="1">
        <v>46235</v>
      </c>
    </row>
    <row r="9" spans="1:23" ht="93.75" customHeight="1" x14ac:dyDescent="0.2">
      <c r="A9" s="2">
        <v>8</v>
      </c>
      <c r="B9" s="2" t="s">
        <v>15</v>
      </c>
      <c r="C9" s="2" t="s">
        <v>151</v>
      </c>
      <c r="D9" s="2" t="s">
        <v>16</v>
      </c>
      <c r="E9" s="4" t="s">
        <v>45</v>
      </c>
      <c r="F9" s="2" t="s">
        <v>18</v>
      </c>
      <c r="G9" s="2" t="s">
        <v>46</v>
      </c>
      <c r="H9" s="2">
        <v>123</v>
      </c>
      <c r="I9" s="2" t="s">
        <v>20</v>
      </c>
      <c r="J9" s="6">
        <f>SUM('[1]Calendar CA CB'!K25:K27)/5</f>
        <v>7369384.2980000004</v>
      </c>
      <c r="K9" s="7">
        <f>J9*0.4</f>
        <v>2947753.7192000002</v>
      </c>
      <c r="L9" s="2" t="s">
        <v>21</v>
      </c>
      <c r="M9" s="2" t="s">
        <v>47</v>
      </c>
      <c r="N9" s="2" t="s">
        <v>159</v>
      </c>
      <c r="O9" s="1">
        <v>45444</v>
      </c>
      <c r="P9" s="1">
        <v>45444</v>
      </c>
      <c r="Q9" s="1">
        <v>45474</v>
      </c>
      <c r="R9" s="1" t="s">
        <v>36</v>
      </c>
      <c r="S9" s="1" t="s">
        <v>36</v>
      </c>
      <c r="T9" s="1">
        <v>45474</v>
      </c>
      <c r="U9" s="1">
        <v>45536</v>
      </c>
      <c r="V9" s="1">
        <v>45536</v>
      </c>
      <c r="W9" s="1">
        <v>46235</v>
      </c>
    </row>
    <row r="10" spans="1:23" ht="93.75" customHeight="1" x14ac:dyDescent="0.2">
      <c r="A10" s="2">
        <v>9</v>
      </c>
      <c r="B10" s="2" t="s">
        <v>15</v>
      </c>
      <c r="C10" s="2" t="s">
        <v>151</v>
      </c>
      <c r="D10" s="2" t="s">
        <v>48</v>
      </c>
      <c r="E10" s="4" t="s">
        <v>49</v>
      </c>
      <c r="F10" s="2" t="s">
        <v>50</v>
      </c>
      <c r="G10" s="5" t="s">
        <v>51</v>
      </c>
      <c r="H10" s="2">
        <v>166</v>
      </c>
      <c r="I10" s="2" t="s">
        <v>20</v>
      </c>
      <c r="J10" s="6">
        <f>SUM('[1]Calendar CA CB'!K30:K31)/5</f>
        <v>169619.90897489441</v>
      </c>
      <c r="K10" s="7">
        <f>ROUND((J10*0.4),0)</f>
        <v>67848</v>
      </c>
      <c r="L10" s="2" t="s">
        <v>21</v>
      </c>
      <c r="M10" s="2" t="s">
        <v>52</v>
      </c>
      <c r="N10" s="2" t="s">
        <v>159</v>
      </c>
      <c r="O10" s="1">
        <v>45444</v>
      </c>
      <c r="P10" s="1">
        <v>45444</v>
      </c>
      <c r="Q10" s="1">
        <v>45474</v>
      </c>
      <c r="R10" s="1" t="s">
        <v>36</v>
      </c>
      <c r="S10" s="1" t="s">
        <v>36</v>
      </c>
      <c r="T10" s="1">
        <v>45474</v>
      </c>
      <c r="U10" s="1">
        <v>45536</v>
      </c>
      <c r="V10" s="1">
        <v>45627</v>
      </c>
      <c r="W10" s="1">
        <v>46235</v>
      </c>
    </row>
    <row r="11" spans="1:23" ht="93.75" customHeight="1" x14ac:dyDescent="0.2">
      <c r="A11" s="2">
        <v>10</v>
      </c>
      <c r="B11" s="2" t="s">
        <v>15</v>
      </c>
      <c r="C11" s="2" t="s">
        <v>151</v>
      </c>
      <c r="D11" s="2" t="s">
        <v>53</v>
      </c>
      <c r="E11" s="4" t="s">
        <v>54</v>
      </c>
      <c r="F11" s="2" t="s">
        <v>55</v>
      </c>
      <c r="G11" s="5" t="s">
        <v>56</v>
      </c>
      <c r="H11" s="2" t="s">
        <v>57</v>
      </c>
      <c r="I11" s="2" t="s">
        <v>20</v>
      </c>
      <c r="J11" s="6">
        <v>37500175</v>
      </c>
      <c r="K11" s="7">
        <v>15000070</v>
      </c>
      <c r="L11" s="2" t="s">
        <v>21</v>
      </c>
      <c r="M11" s="2" t="s">
        <v>58</v>
      </c>
      <c r="N11" s="2" t="s">
        <v>158</v>
      </c>
      <c r="O11" s="8">
        <v>45450</v>
      </c>
      <c r="P11" s="8">
        <v>45481</v>
      </c>
      <c r="Q11" s="8">
        <v>45544</v>
      </c>
      <c r="R11" s="1">
        <v>45536</v>
      </c>
      <c r="S11" s="1">
        <v>45627</v>
      </c>
      <c r="T11" s="1">
        <v>45658</v>
      </c>
      <c r="U11" s="1">
        <v>45778</v>
      </c>
      <c r="V11" s="1">
        <v>45717</v>
      </c>
      <c r="W11" s="1">
        <v>47482</v>
      </c>
    </row>
    <row r="12" spans="1:23" ht="70" x14ac:dyDescent="0.2">
      <c r="A12" s="2">
        <v>11</v>
      </c>
      <c r="B12" s="2" t="s">
        <v>15</v>
      </c>
      <c r="C12" s="2" t="s">
        <v>151</v>
      </c>
      <c r="D12" s="2" t="s">
        <v>16</v>
      </c>
      <c r="E12" s="4" t="s">
        <v>59</v>
      </c>
      <c r="F12" s="2" t="s">
        <v>18</v>
      </c>
      <c r="G12" s="2" t="s">
        <v>46</v>
      </c>
      <c r="H12" s="2">
        <v>123</v>
      </c>
      <c r="I12" s="2" t="s">
        <v>20</v>
      </c>
      <c r="J12" s="6">
        <v>39663009</v>
      </c>
      <c r="K12" s="7">
        <v>15927590.800000001</v>
      </c>
      <c r="L12" s="2" t="s">
        <v>21</v>
      </c>
      <c r="M12" s="2" t="s">
        <v>60</v>
      </c>
      <c r="N12" s="2" t="s">
        <v>158</v>
      </c>
      <c r="O12" s="8">
        <v>45471</v>
      </c>
      <c r="P12" s="8">
        <v>45611</v>
      </c>
      <c r="Q12" s="8">
        <v>45642</v>
      </c>
      <c r="R12" s="1">
        <v>45689</v>
      </c>
      <c r="S12" s="1">
        <v>45778</v>
      </c>
      <c r="T12" s="1">
        <v>45809</v>
      </c>
      <c r="U12" s="1">
        <v>45901</v>
      </c>
      <c r="V12" s="1">
        <v>45809</v>
      </c>
      <c r="W12" s="1">
        <v>47482</v>
      </c>
    </row>
    <row r="13" spans="1:23" ht="42" x14ac:dyDescent="0.2">
      <c r="A13" s="2">
        <v>12</v>
      </c>
      <c r="B13" s="2" t="s">
        <v>15</v>
      </c>
      <c r="C13" s="2" t="s">
        <v>151</v>
      </c>
      <c r="D13" s="2" t="s">
        <v>61</v>
      </c>
      <c r="E13" s="4" t="s">
        <v>62</v>
      </c>
      <c r="F13" s="2" t="s">
        <v>63</v>
      </c>
      <c r="G13" s="5" t="s">
        <v>64</v>
      </c>
      <c r="H13" s="9" t="s">
        <v>65</v>
      </c>
      <c r="I13" s="2" t="s">
        <v>20</v>
      </c>
      <c r="J13" s="6">
        <v>37627724</v>
      </c>
      <c r="K13" s="7">
        <v>30102179</v>
      </c>
      <c r="L13" s="2" t="s">
        <v>21</v>
      </c>
      <c r="M13" s="2" t="s">
        <v>66</v>
      </c>
      <c r="N13" s="2" t="s">
        <v>158</v>
      </c>
      <c r="O13" s="8">
        <v>45607</v>
      </c>
      <c r="P13" s="8">
        <v>45691</v>
      </c>
      <c r="Q13" s="8">
        <v>45705</v>
      </c>
      <c r="R13" s="1">
        <v>45734</v>
      </c>
      <c r="S13" s="1">
        <v>45870</v>
      </c>
      <c r="T13" s="1">
        <v>45931</v>
      </c>
      <c r="U13" s="1">
        <v>45992</v>
      </c>
      <c r="V13" s="1">
        <v>45931</v>
      </c>
      <c r="W13" s="1">
        <v>47482</v>
      </c>
    </row>
    <row r="14" spans="1:23" ht="56" x14ac:dyDescent="0.2">
      <c r="A14" s="2">
        <v>13</v>
      </c>
      <c r="B14" s="2" t="s">
        <v>15</v>
      </c>
      <c r="C14" s="2" t="s">
        <v>151</v>
      </c>
      <c r="D14" s="2" t="s">
        <v>67</v>
      </c>
      <c r="E14" s="4" t="s">
        <v>68</v>
      </c>
      <c r="F14" s="2" t="s">
        <v>39</v>
      </c>
      <c r="G14" s="5" t="s">
        <v>69</v>
      </c>
      <c r="H14" s="2" t="s">
        <v>70</v>
      </c>
      <c r="I14" s="2" t="s">
        <v>20</v>
      </c>
      <c r="J14" s="6">
        <f>((25746052+9084304.41)*2.5)</f>
        <v>87075891.024999991</v>
      </c>
      <c r="K14" s="7">
        <v>36123760</v>
      </c>
      <c r="L14" s="2" t="s">
        <v>21</v>
      </c>
      <c r="M14" s="2" t="s">
        <v>71</v>
      </c>
      <c r="N14" s="2" t="s">
        <v>158</v>
      </c>
      <c r="O14" s="1">
        <v>45778</v>
      </c>
      <c r="P14" s="1">
        <v>45839</v>
      </c>
      <c r="Q14" s="1">
        <v>45839</v>
      </c>
      <c r="R14" s="1">
        <v>45839</v>
      </c>
      <c r="S14" s="1">
        <v>45901</v>
      </c>
      <c r="T14" s="1">
        <v>45901</v>
      </c>
      <c r="U14" s="1">
        <v>45931</v>
      </c>
      <c r="V14" s="1">
        <v>45901</v>
      </c>
      <c r="W14" s="1">
        <v>47482</v>
      </c>
    </row>
    <row r="15" spans="1:23" ht="56" x14ac:dyDescent="0.2">
      <c r="A15" s="2">
        <v>14</v>
      </c>
      <c r="B15" s="2" t="s">
        <v>15</v>
      </c>
      <c r="C15" s="2" t="s">
        <v>151</v>
      </c>
      <c r="D15" s="2" t="s">
        <v>67</v>
      </c>
      <c r="E15" s="4" t="s">
        <v>72</v>
      </c>
      <c r="F15" s="2" t="s">
        <v>39</v>
      </c>
      <c r="G15" s="5" t="s">
        <v>69</v>
      </c>
      <c r="H15" s="2" t="s">
        <v>73</v>
      </c>
      <c r="I15" s="2" t="s">
        <v>20</v>
      </c>
      <c r="J15" s="6">
        <f>3876313*2.5</f>
        <v>9690782.5</v>
      </c>
      <c r="K15" s="7">
        <v>36123760</v>
      </c>
      <c r="L15" s="2" t="s">
        <v>21</v>
      </c>
      <c r="M15" s="2" t="s">
        <v>71</v>
      </c>
      <c r="N15" s="2" t="s">
        <v>158</v>
      </c>
      <c r="O15" s="1">
        <v>45809</v>
      </c>
      <c r="P15" s="1">
        <v>45870</v>
      </c>
      <c r="Q15" s="1">
        <v>45870</v>
      </c>
      <c r="R15" s="1">
        <v>45870</v>
      </c>
      <c r="S15" s="1">
        <v>45931</v>
      </c>
      <c r="T15" s="1">
        <v>45962</v>
      </c>
      <c r="U15" s="1">
        <v>45992</v>
      </c>
      <c r="V15" s="1">
        <v>45992</v>
      </c>
      <c r="W15" s="1">
        <v>47482</v>
      </c>
    </row>
    <row r="16" spans="1:23" ht="56" x14ac:dyDescent="0.2">
      <c r="A16" s="2">
        <v>15</v>
      </c>
      <c r="B16" s="2" t="s">
        <v>15</v>
      </c>
      <c r="C16" s="2" t="s">
        <v>151</v>
      </c>
      <c r="D16" s="2" t="s">
        <v>67</v>
      </c>
      <c r="E16" s="4" t="s">
        <v>74</v>
      </c>
      <c r="F16" s="2" t="s">
        <v>39</v>
      </c>
      <c r="G16" s="5" t="s">
        <v>69</v>
      </c>
      <c r="H16" s="2" t="s">
        <v>75</v>
      </c>
      <c r="I16" s="2" t="s">
        <v>20</v>
      </c>
      <c r="J16" s="6">
        <f>6704974*2.5</f>
        <v>16762435</v>
      </c>
      <c r="K16" s="7">
        <v>36123760</v>
      </c>
      <c r="L16" s="2" t="s">
        <v>21</v>
      </c>
      <c r="M16" s="2" t="s">
        <v>71</v>
      </c>
      <c r="N16" s="2" t="s">
        <v>158</v>
      </c>
      <c r="O16" s="1">
        <v>45809</v>
      </c>
      <c r="P16" s="1">
        <v>45870</v>
      </c>
      <c r="Q16" s="1">
        <v>45870</v>
      </c>
      <c r="R16" s="1">
        <v>45870</v>
      </c>
      <c r="S16" s="1">
        <v>45931</v>
      </c>
      <c r="T16" s="1">
        <v>45962</v>
      </c>
      <c r="U16" s="1">
        <v>45992</v>
      </c>
      <c r="V16" s="1">
        <v>45992</v>
      </c>
      <c r="W16" s="1">
        <v>47482</v>
      </c>
    </row>
    <row r="17" spans="1:23" ht="70" x14ac:dyDescent="0.2">
      <c r="A17" s="2">
        <v>16</v>
      </c>
      <c r="B17" s="2" t="s">
        <v>15</v>
      </c>
      <c r="C17" s="2" t="s">
        <v>151</v>
      </c>
      <c r="D17" s="2" t="s">
        <v>16</v>
      </c>
      <c r="E17" s="4" t="s">
        <v>76</v>
      </c>
      <c r="F17" s="2" t="s">
        <v>18</v>
      </c>
      <c r="G17" s="5" t="s">
        <v>19</v>
      </c>
      <c r="H17" s="2" t="s">
        <v>77</v>
      </c>
      <c r="I17" s="2" t="s">
        <v>20</v>
      </c>
      <c r="J17" s="6">
        <v>10807969</v>
      </c>
      <c r="K17" s="7">
        <v>4323187.8</v>
      </c>
      <c r="L17" s="2" t="s">
        <v>21</v>
      </c>
      <c r="M17" s="2" t="s">
        <v>22</v>
      </c>
      <c r="N17" s="2" t="s">
        <v>158</v>
      </c>
      <c r="O17" s="8">
        <v>45562</v>
      </c>
      <c r="P17" s="8">
        <v>45618</v>
      </c>
      <c r="Q17" s="8">
        <v>45646</v>
      </c>
      <c r="R17" s="1">
        <v>45717</v>
      </c>
      <c r="S17" s="1">
        <v>45778</v>
      </c>
      <c r="T17" s="1">
        <v>45809</v>
      </c>
      <c r="U17" s="1">
        <v>45870</v>
      </c>
      <c r="V17" s="1">
        <v>45839</v>
      </c>
      <c r="W17" s="1">
        <v>47482</v>
      </c>
    </row>
    <row r="18" spans="1:23" ht="42" x14ac:dyDescent="0.2">
      <c r="A18" s="2">
        <v>17</v>
      </c>
      <c r="B18" s="2" t="s">
        <v>15</v>
      </c>
      <c r="C18" s="2" t="s">
        <v>151</v>
      </c>
      <c r="D18" s="2" t="s">
        <v>61</v>
      </c>
      <c r="E18" s="4" t="s">
        <v>78</v>
      </c>
      <c r="F18" s="2" t="s">
        <v>79</v>
      </c>
      <c r="G18" s="5" t="s">
        <v>80</v>
      </c>
      <c r="H18" s="2" t="s">
        <v>81</v>
      </c>
      <c r="I18" s="2" t="s">
        <v>20</v>
      </c>
      <c r="J18" s="6">
        <v>10000000</v>
      </c>
      <c r="K18" s="7">
        <v>4000000</v>
      </c>
      <c r="L18" s="2" t="s">
        <v>21</v>
      </c>
      <c r="M18" s="2" t="s">
        <v>82</v>
      </c>
      <c r="N18" s="2" t="s">
        <v>158</v>
      </c>
      <c r="O18" s="1">
        <v>45839</v>
      </c>
      <c r="P18" s="1">
        <v>45901</v>
      </c>
      <c r="Q18" s="1">
        <v>45901</v>
      </c>
      <c r="R18" s="1">
        <v>45901</v>
      </c>
      <c r="S18" s="1">
        <v>45992</v>
      </c>
      <c r="T18" s="1">
        <v>46082</v>
      </c>
      <c r="U18" s="1">
        <v>46113</v>
      </c>
      <c r="V18" s="1">
        <v>46113</v>
      </c>
      <c r="W18" s="1">
        <v>47482</v>
      </c>
    </row>
    <row r="19" spans="1:23" ht="65.25" customHeight="1" x14ac:dyDescent="0.2">
      <c r="A19" s="2">
        <v>18</v>
      </c>
      <c r="B19" s="2" t="s">
        <v>15</v>
      </c>
      <c r="C19" s="2" t="s">
        <v>151</v>
      </c>
      <c r="D19" s="2" t="s">
        <v>61</v>
      </c>
      <c r="E19" s="4" t="s">
        <v>83</v>
      </c>
      <c r="F19" s="2" t="s">
        <v>79</v>
      </c>
      <c r="G19" s="5" t="s">
        <v>80</v>
      </c>
      <c r="H19" s="2" t="s">
        <v>81</v>
      </c>
      <c r="I19" s="2" t="s">
        <v>20</v>
      </c>
      <c r="J19" s="6">
        <v>35000000</v>
      </c>
      <c r="K19" s="7">
        <v>14000000</v>
      </c>
      <c r="L19" s="2" t="s">
        <v>21</v>
      </c>
      <c r="M19" s="2" t="s">
        <v>82</v>
      </c>
      <c r="N19" s="2" t="s">
        <v>158</v>
      </c>
      <c r="O19" s="1">
        <v>45839</v>
      </c>
      <c r="P19" s="1">
        <v>45901</v>
      </c>
      <c r="Q19" s="1">
        <v>45901</v>
      </c>
      <c r="R19" s="1">
        <v>45901</v>
      </c>
      <c r="S19" s="1">
        <v>45992</v>
      </c>
      <c r="T19" s="1">
        <v>46082</v>
      </c>
      <c r="U19" s="1">
        <v>46113</v>
      </c>
      <c r="V19" s="1">
        <v>46113</v>
      </c>
      <c r="W19" s="1">
        <v>47482</v>
      </c>
    </row>
    <row r="20" spans="1:23" ht="98" x14ac:dyDescent="0.2">
      <c r="A20" s="2">
        <v>19</v>
      </c>
      <c r="B20" s="2" t="s">
        <v>15</v>
      </c>
      <c r="C20" s="2" t="s">
        <v>151</v>
      </c>
      <c r="D20" s="2" t="s">
        <v>30</v>
      </c>
      <c r="E20" s="4" t="s">
        <v>84</v>
      </c>
      <c r="F20" s="2" t="s">
        <v>32</v>
      </c>
      <c r="G20" s="2" t="s">
        <v>85</v>
      </c>
      <c r="H20" s="2" t="s">
        <v>86</v>
      </c>
      <c r="I20" s="2" t="s">
        <v>20</v>
      </c>
      <c r="J20" s="6">
        <v>38000000</v>
      </c>
      <c r="K20" s="7">
        <v>15200000</v>
      </c>
      <c r="L20" s="2" t="s">
        <v>21</v>
      </c>
      <c r="M20" s="2" t="s">
        <v>87</v>
      </c>
      <c r="N20" s="2" t="s">
        <v>158</v>
      </c>
      <c r="O20" s="1">
        <v>45778</v>
      </c>
      <c r="P20" s="1">
        <v>45839</v>
      </c>
      <c r="Q20" s="1">
        <v>45839</v>
      </c>
      <c r="R20" s="1">
        <v>45839</v>
      </c>
      <c r="S20" s="1">
        <v>45901</v>
      </c>
      <c r="T20" s="1">
        <v>45901</v>
      </c>
      <c r="U20" s="1">
        <v>45931</v>
      </c>
      <c r="V20" s="1">
        <v>45901</v>
      </c>
      <c r="W20" s="1">
        <v>47482</v>
      </c>
    </row>
    <row r="21" spans="1:23" ht="70" x14ac:dyDescent="0.2">
      <c r="A21" s="2">
        <v>20</v>
      </c>
      <c r="B21" s="2" t="s">
        <v>15</v>
      </c>
      <c r="C21" s="2" t="s">
        <v>151</v>
      </c>
      <c r="D21" s="2" t="s">
        <v>24</v>
      </c>
      <c r="E21" s="4" t="s">
        <v>88</v>
      </c>
      <c r="F21" s="2" t="s">
        <v>150</v>
      </c>
      <c r="G21" s="2" t="s">
        <v>85</v>
      </c>
      <c r="H21" s="2" t="s">
        <v>86</v>
      </c>
      <c r="I21" s="2" t="s">
        <v>20</v>
      </c>
      <c r="J21" s="6">
        <v>37857820.357337847</v>
      </c>
      <c r="K21" s="7">
        <f>ROUND((J21*0.4),0)</f>
        <v>15143128</v>
      </c>
      <c r="L21" s="2" t="s">
        <v>21</v>
      </c>
      <c r="M21" s="2" t="s">
        <v>87</v>
      </c>
      <c r="N21" s="2" t="s">
        <v>158</v>
      </c>
      <c r="O21" s="1">
        <v>45778</v>
      </c>
      <c r="P21" s="1">
        <v>45839</v>
      </c>
      <c r="Q21" s="1">
        <v>45839</v>
      </c>
      <c r="R21" s="1">
        <v>45839</v>
      </c>
      <c r="S21" s="1">
        <v>45901</v>
      </c>
      <c r="T21" s="1">
        <v>45901</v>
      </c>
      <c r="U21" s="1">
        <v>45931</v>
      </c>
      <c r="V21" s="1">
        <v>45901</v>
      </c>
      <c r="W21" s="1">
        <v>47483</v>
      </c>
    </row>
    <row r="22" spans="1:23" ht="70" x14ac:dyDescent="0.2">
      <c r="A22" s="2">
        <v>21</v>
      </c>
      <c r="B22" s="2" t="s">
        <v>89</v>
      </c>
      <c r="C22" s="2" t="s">
        <v>151</v>
      </c>
      <c r="D22" s="2" t="s">
        <v>90</v>
      </c>
      <c r="E22" s="4" t="s">
        <v>91</v>
      </c>
      <c r="F22" s="2" t="s">
        <v>92</v>
      </c>
      <c r="G22" s="5" t="s">
        <v>93</v>
      </c>
      <c r="H22" s="2" t="s">
        <v>94</v>
      </c>
      <c r="I22" s="2" t="s">
        <v>20</v>
      </c>
      <c r="J22" s="6">
        <v>22500000</v>
      </c>
      <c r="K22" s="7">
        <v>9000000</v>
      </c>
      <c r="L22" s="2" t="s">
        <v>21</v>
      </c>
      <c r="M22" s="2" t="s">
        <v>87</v>
      </c>
      <c r="N22" s="2" t="s">
        <v>158</v>
      </c>
      <c r="O22" s="8">
        <v>45596</v>
      </c>
      <c r="P22" s="8">
        <v>45671</v>
      </c>
      <c r="Q22" s="8">
        <v>45702</v>
      </c>
      <c r="R22" s="1">
        <v>45778</v>
      </c>
      <c r="S22" s="1">
        <v>45809</v>
      </c>
      <c r="T22" s="1">
        <v>45870</v>
      </c>
      <c r="U22" s="1">
        <v>45901</v>
      </c>
      <c r="V22" s="1">
        <v>45931</v>
      </c>
      <c r="W22" s="1">
        <v>47482</v>
      </c>
    </row>
    <row r="23" spans="1:23" ht="41" customHeight="1" x14ac:dyDescent="0.2">
      <c r="A23" s="2">
        <v>22</v>
      </c>
      <c r="B23" s="2" t="s">
        <v>15</v>
      </c>
      <c r="C23" s="2" t="s">
        <v>151</v>
      </c>
      <c r="D23" s="2" t="s">
        <v>61</v>
      </c>
      <c r="E23" s="4" t="s">
        <v>95</v>
      </c>
      <c r="F23" s="2" t="s">
        <v>96</v>
      </c>
      <c r="G23" s="5" t="s">
        <v>97</v>
      </c>
      <c r="H23" s="2" t="s">
        <v>98</v>
      </c>
      <c r="I23" s="2" t="s">
        <v>20</v>
      </c>
      <c r="J23" s="6">
        <v>65000000</v>
      </c>
      <c r="K23" s="7">
        <v>26000000</v>
      </c>
      <c r="L23" s="2" t="s">
        <v>21</v>
      </c>
      <c r="M23" s="2" t="s">
        <v>99</v>
      </c>
      <c r="N23" s="2" t="s">
        <v>159</v>
      </c>
      <c r="O23" s="1">
        <v>45901</v>
      </c>
      <c r="P23" s="1">
        <v>45931</v>
      </c>
      <c r="Q23" s="1">
        <v>45931</v>
      </c>
      <c r="R23" s="1">
        <v>45931</v>
      </c>
      <c r="S23" s="1">
        <v>45962</v>
      </c>
      <c r="T23" s="1">
        <v>45992</v>
      </c>
      <c r="U23" s="1">
        <v>45992</v>
      </c>
      <c r="V23" s="1">
        <v>45992</v>
      </c>
      <c r="W23" s="1">
        <v>47482</v>
      </c>
    </row>
    <row r="24" spans="1:23" ht="70" x14ac:dyDescent="0.2">
      <c r="A24" s="2">
        <v>23</v>
      </c>
      <c r="B24" s="2" t="s">
        <v>15</v>
      </c>
      <c r="C24" s="2" t="s">
        <v>151</v>
      </c>
      <c r="D24" s="2" t="s">
        <v>53</v>
      </c>
      <c r="E24" s="10" t="s">
        <v>100</v>
      </c>
      <c r="F24" s="2" t="s">
        <v>55</v>
      </c>
      <c r="G24" s="5" t="s">
        <v>101</v>
      </c>
      <c r="H24" s="11" t="s">
        <v>102</v>
      </c>
      <c r="I24" s="2" t="s">
        <v>20</v>
      </c>
      <c r="J24" s="6">
        <v>31250000</v>
      </c>
      <c r="K24" s="7">
        <v>12500000</v>
      </c>
      <c r="L24" s="2" t="s">
        <v>21</v>
      </c>
      <c r="M24" s="2" t="s">
        <v>103</v>
      </c>
      <c r="N24" s="2" t="s">
        <v>158</v>
      </c>
      <c r="O24" s="1">
        <v>45778</v>
      </c>
      <c r="P24" s="1">
        <v>45809</v>
      </c>
      <c r="Q24" s="1">
        <v>45839</v>
      </c>
      <c r="R24" s="1">
        <v>45853</v>
      </c>
      <c r="S24" s="1">
        <v>45901</v>
      </c>
      <c r="T24" s="1">
        <v>45962</v>
      </c>
      <c r="U24" s="1">
        <v>45992</v>
      </c>
      <c r="V24" s="1">
        <v>45992</v>
      </c>
      <c r="W24" s="1">
        <v>47482</v>
      </c>
    </row>
    <row r="25" spans="1:23" ht="70" x14ac:dyDescent="0.2">
      <c r="A25" s="2">
        <v>24</v>
      </c>
      <c r="B25" s="2" t="s">
        <v>15</v>
      </c>
      <c r="C25" s="2" t="s">
        <v>151</v>
      </c>
      <c r="D25" s="2" t="s">
        <v>104</v>
      </c>
      <c r="E25" s="10" t="s">
        <v>105</v>
      </c>
      <c r="F25" s="2" t="s">
        <v>106</v>
      </c>
      <c r="G25" s="5" t="s">
        <v>107</v>
      </c>
      <c r="H25" s="11" t="s">
        <v>108</v>
      </c>
      <c r="I25" s="2" t="s">
        <v>20</v>
      </c>
      <c r="J25" s="6">
        <v>45000000</v>
      </c>
      <c r="K25" s="7">
        <v>18000000</v>
      </c>
      <c r="L25" s="2" t="s">
        <v>21</v>
      </c>
      <c r="M25" s="2" t="s">
        <v>109</v>
      </c>
      <c r="N25" s="2" t="s">
        <v>158</v>
      </c>
      <c r="O25" s="1">
        <v>45839</v>
      </c>
      <c r="P25" s="1">
        <v>45901</v>
      </c>
      <c r="Q25" s="1">
        <v>45931</v>
      </c>
      <c r="R25" s="1">
        <v>45931</v>
      </c>
      <c r="S25" s="1">
        <v>45992</v>
      </c>
      <c r="T25" s="1">
        <v>46082</v>
      </c>
      <c r="U25" s="1">
        <v>46113</v>
      </c>
      <c r="V25" s="1">
        <v>46143</v>
      </c>
      <c r="W25" s="1">
        <v>47482</v>
      </c>
    </row>
    <row r="26" spans="1:23" ht="70" x14ac:dyDescent="0.2">
      <c r="A26" s="2">
        <v>25</v>
      </c>
      <c r="B26" s="2" t="s">
        <v>89</v>
      </c>
      <c r="C26" s="2" t="s">
        <v>151</v>
      </c>
      <c r="D26" s="2" t="s">
        <v>53</v>
      </c>
      <c r="E26" s="10" t="s">
        <v>110</v>
      </c>
      <c r="F26" s="2" t="s">
        <v>55</v>
      </c>
      <c r="G26" s="5" t="s">
        <v>101</v>
      </c>
      <c r="H26" s="2">
        <v>108</v>
      </c>
      <c r="I26" s="2" t="s">
        <v>20</v>
      </c>
      <c r="J26" s="6">
        <v>37500000</v>
      </c>
      <c r="K26" s="7">
        <v>15000000</v>
      </c>
      <c r="L26" s="2" t="s">
        <v>21</v>
      </c>
      <c r="M26" s="2" t="s">
        <v>103</v>
      </c>
      <c r="N26" s="2" t="s">
        <v>158</v>
      </c>
      <c r="O26" s="1">
        <v>45839</v>
      </c>
      <c r="P26" s="1">
        <v>45901</v>
      </c>
      <c r="Q26" s="1">
        <v>45931</v>
      </c>
      <c r="R26" s="1">
        <v>45931</v>
      </c>
      <c r="S26" s="1">
        <v>45992</v>
      </c>
      <c r="T26" s="1">
        <v>46082</v>
      </c>
      <c r="U26" s="1">
        <v>46113</v>
      </c>
      <c r="V26" s="1">
        <v>46143</v>
      </c>
      <c r="W26" s="1">
        <v>47482</v>
      </c>
    </row>
    <row r="27" spans="1:23" ht="28" x14ac:dyDescent="0.2">
      <c r="A27" s="2">
        <v>26</v>
      </c>
      <c r="B27" s="2" t="s">
        <v>15</v>
      </c>
      <c r="C27" s="2" t="s">
        <v>151</v>
      </c>
      <c r="D27" s="2" t="s">
        <v>61</v>
      </c>
      <c r="E27" s="4" t="s">
        <v>111</v>
      </c>
      <c r="F27" s="2" t="s">
        <v>96</v>
      </c>
      <c r="G27" s="2" t="s">
        <v>97</v>
      </c>
      <c r="H27" s="2" t="s">
        <v>112</v>
      </c>
      <c r="I27" s="2" t="s">
        <v>20</v>
      </c>
      <c r="J27" s="6">
        <v>5000000</v>
      </c>
      <c r="K27" s="7">
        <v>2000000</v>
      </c>
      <c r="L27" s="2" t="s">
        <v>21</v>
      </c>
      <c r="M27" s="2" t="s">
        <v>82</v>
      </c>
      <c r="N27" s="2" t="s">
        <v>158</v>
      </c>
      <c r="O27" s="1">
        <v>45931</v>
      </c>
      <c r="P27" s="1">
        <v>45992</v>
      </c>
      <c r="Q27" s="1">
        <v>45992</v>
      </c>
      <c r="R27" s="1">
        <v>46023</v>
      </c>
      <c r="S27" s="1">
        <v>46082</v>
      </c>
      <c r="T27" s="1">
        <v>46174</v>
      </c>
      <c r="U27" s="1">
        <v>46204</v>
      </c>
      <c r="V27" s="1">
        <v>46204</v>
      </c>
      <c r="W27" s="1">
        <v>47482</v>
      </c>
    </row>
    <row r="28" spans="1:23" ht="42" x14ac:dyDescent="0.2">
      <c r="A28" s="2">
        <v>27</v>
      </c>
      <c r="B28" s="2" t="s">
        <v>15</v>
      </c>
      <c r="C28" s="2" t="s">
        <v>151</v>
      </c>
      <c r="D28" s="2" t="s">
        <v>61</v>
      </c>
      <c r="E28" s="4" t="s">
        <v>113</v>
      </c>
      <c r="F28" s="2" t="s">
        <v>96</v>
      </c>
      <c r="G28" s="5" t="s">
        <v>114</v>
      </c>
      <c r="H28" s="2" t="s">
        <v>115</v>
      </c>
      <c r="I28" s="2" t="s">
        <v>20</v>
      </c>
      <c r="J28" s="6">
        <v>10000000</v>
      </c>
      <c r="K28" s="7">
        <v>4000000</v>
      </c>
      <c r="L28" s="2" t="s">
        <v>21</v>
      </c>
      <c r="M28" s="2" t="s">
        <v>116</v>
      </c>
      <c r="N28" s="2" t="s">
        <v>158</v>
      </c>
      <c r="O28" s="1">
        <v>45931</v>
      </c>
      <c r="P28" s="1">
        <v>45992</v>
      </c>
      <c r="Q28" s="1">
        <v>45992</v>
      </c>
      <c r="R28" s="1">
        <v>46023</v>
      </c>
      <c r="S28" s="1">
        <v>46082</v>
      </c>
      <c r="T28" s="1">
        <v>46174</v>
      </c>
      <c r="U28" s="1">
        <v>46204</v>
      </c>
      <c r="V28" s="1">
        <v>46204</v>
      </c>
      <c r="W28" s="1">
        <v>47482</v>
      </c>
    </row>
    <row r="29" spans="1:23" ht="45.75" customHeight="1" x14ac:dyDescent="0.2">
      <c r="A29" s="2">
        <v>28</v>
      </c>
      <c r="B29" s="2" t="s">
        <v>15</v>
      </c>
      <c r="C29" s="2" t="s">
        <v>151</v>
      </c>
      <c r="D29" s="2" t="s">
        <v>61</v>
      </c>
      <c r="E29" s="4" t="s">
        <v>117</v>
      </c>
      <c r="F29" s="2" t="s">
        <v>96</v>
      </c>
      <c r="G29" s="2" t="s">
        <v>114</v>
      </c>
      <c r="H29" s="2" t="s">
        <v>118</v>
      </c>
      <c r="I29" s="2" t="s">
        <v>20</v>
      </c>
      <c r="J29" s="6">
        <v>60000000</v>
      </c>
      <c r="K29" s="7">
        <v>24000000</v>
      </c>
      <c r="L29" s="2" t="s">
        <v>21</v>
      </c>
      <c r="M29" s="2" t="s">
        <v>116</v>
      </c>
      <c r="N29" s="2" t="s">
        <v>158</v>
      </c>
      <c r="O29" s="1">
        <v>45931</v>
      </c>
      <c r="P29" s="1">
        <v>45992</v>
      </c>
      <c r="Q29" s="1">
        <v>45992</v>
      </c>
      <c r="R29" s="1">
        <v>46023</v>
      </c>
      <c r="S29" s="1">
        <v>46082</v>
      </c>
      <c r="T29" s="1">
        <v>46174</v>
      </c>
      <c r="U29" s="1">
        <v>46204</v>
      </c>
      <c r="V29" s="1">
        <v>46204</v>
      </c>
      <c r="W29" s="1">
        <v>47482</v>
      </c>
    </row>
    <row r="30" spans="1:23" ht="51" customHeight="1" x14ac:dyDescent="0.2">
      <c r="A30" s="2">
        <v>29</v>
      </c>
      <c r="B30" s="2" t="s">
        <v>15</v>
      </c>
      <c r="C30" s="2" t="s">
        <v>151</v>
      </c>
      <c r="D30" s="2" t="s">
        <v>61</v>
      </c>
      <c r="E30" s="12" t="s">
        <v>154</v>
      </c>
      <c r="F30" s="2" t="s">
        <v>96</v>
      </c>
      <c r="G30" s="2" t="s">
        <v>114</v>
      </c>
      <c r="H30" s="2" t="s">
        <v>153</v>
      </c>
      <c r="I30" s="2" t="s">
        <v>20</v>
      </c>
      <c r="J30" s="6">
        <v>0</v>
      </c>
      <c r="K30" s="6">
        <v>0</v>
      </c>
      <c r="L30" s="2"/>
      <c r="M30" s="2" t="s">
        <v>116</v>
      </c>
      <c r="N30" s="2" t="s">
        <v>158</v>
      </c>
      <c r="O30" s="1"/>
      <c r="P30" s="1"/>
      <c r="Q30" s="1"/>
      <c r="R30" s="1"/>
      <c r="S30" s="1"/>
      <c r="T30" s="1"/>
      <c r="U30" s="1"/>
      <c r="V30" s="1"/>
      <c r="W30" s="1"/>
    </row>
    <row r="31" spans="1:23" ht="42" x14ac:dyDescent="0.2">
      <c r="A31" s="2">
        <v>30</v>
      </c>
      <c r="B31" s="2" t="s">
        <v>15</v>
      </c>
      <c r="C31" s="2" t="s">
        <v>151</v>
      </c>
      <c r="D31" s="2" t="s">
        <v>61</v>
      </c>
      <c r="E31" s="4" t="s">
        <v>119</v>
      </c>
      <c r="F31" s="2" t="s">
        <v>63</v>
      </c>
      <c r="G31" s="5" t="s">
        <v>120</v>
      </c>
      <c r="H31" s="2" t="s">
        <v>121</v>
      </c>
      <c r="I31" s="2" t="s">
        <v>20</v>
      </c>
      <c r="J31" s="6">
        <v>62500000</v>
      </c>
      <c r="K31" s="7">
        <v>25000000</v>
      </c>
      <c r="L31" s="2" t="s">
        <v>21</v>
      </c>
      <c r="M31" s="2" t="s">
        <v>122</v>
      </c>
      <c r="N31" s="2" t="s">
        <v>158</v>
      </c>
      <c r="O31" s="1" t="s">
        <v>123</v>
      </c>
      <c r="P31" s="1" t="s">
        <v>123</v>
      </c>
      <c r="Q31" s="1" t="s">
        <v>123</v>
      </c>
      <c r="R31" s="1" t="s">
        <v>123</v>
      </c>
      <c r="S31" s="1" t="s">
        <v>123</v>
      </c>
      <c r="T31" s="1">
        <v>45901</v>
      </c>
      <c r="U31" s="1">
        <v>45901</v>
      </c>
      <c r="V31" s="1">
        <v>45992</v>
      </c>
      <c r="W31" s="1">
        <v>47482</v>
      </c>
    </row>
    <row r="32" spans="1:23" ht="42" x14ac:dyDescent="0.2">
      <c r="A32" s="2">
        <v>31</v>
      </c>
      <c r="B32" s="2" t="s">
        <v>15</v>
      </c>
      <c r="C32" s="2" t="s">
        <v>151</v>
      </c>
      <c r="D32" s="2" t="s">
        <v>61</v>
      </c>
      <c r="E32" s="4" t="s">
        <v>124</v>
      </c>
      <c r="F32" s="2" t="s">
        <v>63</v>
      </c>
      <c r="G32" s="5" t="s">
        <v>125</v>
      </c>
      <c r="H32" s="2" t="s">
        <v>126</v>
      </c>
      <c r="I32" s="2" t="s">
        <v>20</v>
      </c>
      <c r="J32" s="6">
        <v>12000000</v>
      </c>
      <c r="K32" s="7">
        <v>4800000</v>
      </c>
      <c r="L32" s="2" t="s">
        <v>21</v>
      </c>
      <c r="M32" s="2" t="s">
        <v>127</v>
      </c>
      <c r="N32" s="2" t="s">
        <v>158</v>
      </c>
      <c r="O32" s="1">
        <v>45962</v>
      </c>
      <c r="P32" s="1">
        <v>46023</v>
      </c>
      <c r="Q32" s="1">
        <v>46023</v>
      </c>
      <c r="R32" s="1">
        <v>46054</v>
      </c>
      <c r="S32" s="1">
        <v>46113</v>
      </c>
      <c r="T32" s="1">
        <v>46204</v>
      </c>
      <c r="U32" s="1">
        <v>46235</v>
      </c>
      <c r="V32" s="1">
        <v>46235</v>
      </c>
      <c r="W32" s="1">
        <v>47482</v>
      </c>
    </row>
    <row r="33" spans="1:23" ht="98" x14ac:dyDescent="0.2">
      <c r="A33" s="2">
        <v>32</v>
      </c>
      <c r="B33" s="2" t="s">
        <v>15</v>
      </c>
      <c r="C33" s="2" t="s">
        <v>151</v>
      </c>
      <c r="D33" s="2" t="s">
        <v>128</v>
      </c>
      <c r="E33" s="4" t="s">
        <v>129</v>
      </c>
      <c r="F33" s="2" t="s">
        <v>50</v>
      </c>
      <c r="G33" s="5" t="s">
        <v>130</v>
      </c>
      <c r="H33" s="2">
        <v>127</v>
      </c>
      <c r="I33" s="2" t="s">
        <v>20</v>
      </c>
      <c r="J33" s="6">
        <v>23389152</v>
      </c>
      <c r="K33" s="7">
        <f>ROUND((J33*0.4),0)</f>
        <v>9355661</v>
      </c>
      <c r="L33" s="2" t="s">
        <v>21</v>
      </c>
      <c r="M33" s="2" t="s">
        <v>52</v>
      </c>
      <c r="N33" s="2" t="s">
        <v>158</v>
      </c>
      <c r="O33" s="1">
        <v>45839</v>
      </c>
      <c r="P33" s="1">
        <v>45962</v>
      </c>
      <c r="Q33" s="1">
        <v>45992</v>
      </c>
      <c r="R33" s="1">
        <v>45962</v>
      </c>
      <c r="S33" s="1">
        <v>46023</v>
      </c>
      <c r="T33" s="1">
        <v>46023</v>
      </c>
      <c r="U33" s="1">
        <v>46082</v>
      </c>
      <c r="V33" s="1">
        <v>46082</v>
      </c>
      <c r="W33" s="1">
        <v>47482</v>
      </c>
    </row>
    <row r="34" spans="1:23" ht="98" x14ac:dyDescent="0.2">
      <c r="A34" s="2">
        <v>33</v>
      </c>
      <c r="B34" s="2" t="s">
        <v>15</v>
      </c>
      <c r="C34" s="2" t="s">
        <v>151</v>
      </c>
      <c r="D34" s="2" t="s">
        <v>128</v>
      </c>
      <c r="E34" s="4" t="s">
        <v>131</v>
      </c>
      <c r="F34" s="2" t="s">
        <v>50</v>
      </c>
      <c r="G34" s="5" t="s">
        <v>130</v>
      </c>
      <c r="H34" s="2">
        <v>166</v>
      </c>
      <c r="I34" s="2" t="s">
        <v>20</v>
      </c>
      <c r="J34" s="6">
        <f>26148257-J10</f>
        <v>25978637.091025107</v>
      </c>
      <c r="K34" s="7">
        <f>ROUND((J34*0.4),0)</f>
        <v>10391455</v>
      </c>
      <c r="L34" s="2" t="s">
        <v>21</v>
      </c>
      <c r="M34" s="2" t="s">
        <v>52</v>
      </c>
      <c r="N34" s="2" t="s">
        <v>158</v>
      </c>
      <c r="O34" s="1">
        <v>45778</v>
      </c>
      <c r="P34" s="1">
        <v>45839</v>
      </c>
      <c r="Q34" s="1">
        <v>45839</v>
      </c>
      <c r="R34" s="1">
        <v>45839</v>
      </c>
      <c r="S34" s="1">
        <v>45901</v>
      </c>
      <c r="T34" s="1">
        <v>45901</v>
      </c>
      <c r="U34" s="1">
        <v>45962</v>
      </c>
      <c r="V34" s="1">
        <v>45931</v>
      </c>
      <c r="W34" s="1">
        <v>47482</v>
      </c>
    </row>
    <row r="35" spans="1:23" ht="98" x14ac:dyDescent="0.2">
      <c r="A35" s="2">
        <v>34</v>
      </c>
      <c r="B35" s="2" t="s">
        <v>15</v>
      </c>
      <c r="C35" s="2" t="s">
        <v>151</v>
      </c>
      <c r="D35" s="2" t="s">
        <v>128</v>
      </c>
      <c r="E35" s="4" t="s">
        <v>132</v>
      </c>
      <c r="F35" s="2" t="s">
        <v>50</v>
      </c>
      <c r="G35" s="5" t="s">
        <v>130</v>
      </c>
      <c r="H35" s="2">
        <v>168</v>
      </c>
      <c r="I35" s="2" t="s">
        <v>20</v>
      </c>
      <c r="J35" s="6">
        <v>20775000</v>
      </c>
      <c r="K35" s="7">
        <f>ROUND((J35*0.4),0)</f>
        <v>8310000</v>
      </c>
      <c r="L35" s="2" t="s">
        <v>21</v>
      </c>
      <c r="M35" s="2" t="s">
        <v>52</v>
      </c>
      <c r="N35" s="2" t="s">
        <v>158</v>
      </c>
      <c r="O35" s="1">
        <v>45839</v>
      </c>
      <c r="P35" s="1">
        <v>45962</v>
      </c>
      <c r="Q35" s="1">
        <v>45992</v>
      </c>
      <c r="R35" s="1">
        <v>45962</v>
      </c>
      <c r="S35" s="1">
        <v>46023</v>
      </c>
      <c r="T35" s="1">
        <v>46023</v>
      </c>
      <c r="U35" s="1">
        <v>46082</v>
      </c>
      <c r="V35" s="1">
        <v>46082</v>
      </c>
      <c r="W35" s="1">
        <v>47482</v>
      </c>
    </row>
    <row r="36" spans="1:23" ht="70" x14ac:dyDescent="0.2">
      <c r="A36" s="2">
        <v>35</v>
      </c>
      <c r="B36" s="2" t="s">
        <v>89</v>
      </c>
      <c r="C36" s="2" t="s">
        <v>151</v>
      </c>
      <c r="D36" s="2" t="s">
        <v>133</v>
      </c>
      <c r="E36" s="10" t="s">
        <v>134</v>
      </c>
      <c r="F36" s="2" t="s">
        <v>26</v>
      </c>
      <c r="G36" s="2" t="s">
        <v>135</v>
      </c>
      <c r="H36" s="11" t="s">
        <v>136</v>
      </c>
      <c r="I36" s="2" t="s">
        <v>20</v>
      </c>
      <c r="J36" s="6">
        <v>5367000</v>
      </c>
      <c r="K36" s="7">
        <v>2146800</v>
      </c>
      <c r="L36" s="2" t="s">
        <v>21</v>
      </c>
      <c r="M36" s="2" t="s">
        <v>87</v>
      </c>
      <c r="N36" s="2" t="s">
        <v>158</v>
      </c>
      <c r="O36" s="1">
        <v>45839</v>
      </c>
      <c r="P36" s="1">
        <v>45962</v>
      </c>
      <c r="Q36" s="1">
        <v>45992</v>
      </c>
      <c r="R36" s="1">
        <v>45962</v>
      </c>
      <c r="S36" s="1">
        <v>46023</v>
      </c>
      <c r="T36" s="1">
        <v>46023</v>
      </c>
      <c r="U36" s="1">
        <v>46082</v>
      </c>
      <c r="V36" s="1">
        <v>46082</v>
      </c>
      <c r="W36" s="1">
        <v>47482</v>
      </c>
    </row>
    <row r="37" spans="1:23" ht="84" x14ac:dyDescent="0.2">
      <c r="A37" s="2">
        <v>36</v>
      </c>
      <c r="B37" s="2" t="s">
        <v>15</v>
      </c>
      <c r="C37" s="2" t="s">
        <v>151</v>
      </c>
      <c r="D37" s="2" t="s">
        <v>128</v>
      </c>
      <c r="E37" s="4" t="s">
        <v>137</v>
      </c>
      <c r="F37" s="2" t="s">
        <v>138</v>
      </c>
      <c r="G37" s="5" t="s">
        <v>139</v>
      </c>
      <c r="H37" s="2" t="s">
        <v>140</v>
      </c>
      <c r="I37" s="2" t="s">
        <v>20</v>
      </c>
      <c r="J37" s="6">
        <f>12166780+10574129</f>
        <v>22740909</v>
      </c>
      <c r="K37" s="7">
        <f>ROUND((J37*0.4),0)</f>
        <v>9096364</v>
      </c>
      <c r="L37" s="2" t="s">
        <v>21</v>
      </c>
      <c r="M37" s="2" t="s">
        <v>141</v>
      </c>
      <c r="N37" s="2" t="s">
        <v>158</v>
      </c>
      <c r="O37" s="1">
        <v>45809</v>
      </c>
      <c r="P37" s="1">
        <v>45870</v>
      </c>
      <c r="Q37" s="1">
        <v>45901</v>
      </c>
      <c r="R37" s="1">
        <v>45901</v>
      </c>
      <c r="S37" s="1">
        <v>45962</v>
      </c>
      <c r="T37" s="1">
        <v>45962</v>
      </c>
      <c r="U37" s="1">
        <v>45658</v>
      </c>
      <c r="V37" s="1">
        <v>45992</v>
      </c>
      <c r="W37" s="1">
        <v>47482</v>
      </c>
    </row>
    <row r="38" spans="1:23" ht="42" x14ac:dyDescent="0.2">
      <c r="A38" s="2">
        <v>37</v>
      </c>
      <c r="B38" s="2" t="s">
        <v>15</v>
      </c>
      <c r="C38" s="2" t="s">
        <v>151</v>
      </c>
      <c r="D38" s="2" t="s">
        <v>61</v>
      </c>
      <c r="E38" s="4" t="s">
        <v>142</v>
      </c>
      <c r="F38" s="2" t="s">
        <v>147</v>
      </c>
      <c r="G38" s="5" t="s">
        <v>143</v>
      </c>
      <c r="H38" s="2" t="s">
        <v>144</v>
      </c>
      <c r="I38" s="2" t="s">
        <v>20</v>
      </c>
      <c r="J38" s="6">
        <v>2500000</v>
      </c>
      <c r="K38" s="7">
        <v>1000000</v>
      </c>
      <c r="L38" s="2" t="s">
        <v>21</v>
      </c>
      <c r="M38" s="2" t="s">
        <v>116</v>
      </c>
      <c r="N38" s="2" t="s">
        <v>158</v>
      </c>
      <c r="O38" s="1">
        <v>45962</v>
      </c>
      <c r="P38" s="1">
        <v>46023</v>
      </c>
      <c r="Q38" s="1">
        <v>46023</v>
      </c>
      <c r="R38" s="1">
        <v>46054</v>
      </c>
      <c r="S38" s="1">
        <v>46113</v>
      </c>
      <c r="T38" s="1">
        <v>46204</v>
      </c>
      <c r="U38" s="1">
        <v>46235</v>
      </c>
      <c r="V38" s="1">
        <v>46235</v>
      </c>
      <c r="W38" s="1">
        <v>47482</v>
      </c>
    </row>
    <row r="39" spans="1:23" ht="89.25" customHeight="1" x14ac:dyDescent="0.2">
      <c r="A39" s="2">
        <v>38</v>
      </c>
      <c r="B39" s="2" t="s">
        <v>15</v>
      </c>
      <c r="C39" s="2" t="s">
        <v>151</v>
      </c>
      <c r="D39" s="2" t="s">
        <v>16</v>
      </c>
      <c r="E39" s="12" t="s">
        <v>157</v>
      </c>
      <c r="F39" s="2" t="s">
        <v>18</v>
      </c>
      <c r="G39" s="5" t="s">
        <v>19</v>
      </c>
      <c r="H39" s="2" t="s">
        <v>77</v>
      </c>
      <c r="I39" s="2" t="s">
        <v>20</v>
      </c>
      <c r="J39" s="6">
        <v>0</v>
      </c>
      <c r="K39" s="6">
        <v>0</v>
      </c>
      <c r="L39" s="2"/>
      <c r="M39" s="2" t="s">
        <v>155</v>
      </c>
      <c r="N39" s="2" t="s">
        <v>158</v>
      </c>
      <c r="O39" s="1"/>
      <c r="P39" s="1"/>
      <c r="Q39" s="1"/>
      <c r="R39" s="1"/>
      <c r="S39" s="1"/>
      <c r="T39" s="1"/>
      <c r="U39" s="1"/>
      <c r="V39" s="1"/>
      <c r="W39" s="1"/>
    </row>
    <row r="40" spans="1:23" ht="78" customHeight="1" x14ac:dyDescent="0.2">
      <c r="A40" s="2">
        <v>39</v>
      </c>
      <c r="B40" s="2" t="s">
        <v>15</v>
      </c>
      <c r="C40" s="2" t="s">
        <v>151</v>
      </c>
      <c r="D40" s="2" t="s">
        <v>61</v>
      </c>
      <c r="E40" s="4" t="s">
        <v>152</v>
      </c>
      <c r="F40" s="2" t="s">
        <v>149</v>
      </c>
      <c r="G40" s="5" t="s">
        <v>148</v>
      </c>
      <c r="H40" s="2" t="s">
        <v>145</v>
      </c>
      <c r="I40" s="2" t="s">
        <v>20</v>
      </c>
      <c r="J40" s="6">
        <v>70000000</v>
      </c>
      <c r="K40" s="6">
        <v>70000000</v>
      </c>
      <c r="L40" s="2" t="s">
        <v>21</v>
      </c>
      <c r="M40" s="2" t="s">
        <v>146</v>
      </c>
      <c r="N40" s="2" t="s">
        <v>158</v>
      </c>
      <c r="O40" s="1"/>
      <c r="P40" s="1"/>
      <c r="Q40" s="1"/>
      <c r="R40" s="1"/>
      <c r="S40" s="1"/>
      <c r="T40" s="1"/>
      <c r="U40" s="1"/>
      <c r="V40" s="1"/>
      <c r="W40" s="1">
        <v>47483</v>
      </c>
    </row>
    <row r="41" spans="1:23" ht="57.75" customHeight="1" x14ac:dyDescent="0.2">
      <c r="A41" s="13"/>
      <c r="B41" s="13" t="s">
        <v>15</v>
      </c>
      <c r="C41" s="2" t="s">
        <v>151</v>
      </c>
      <c r="D41" s="13" t="s">
        <v>160</v>
      </c>
      <c r="E41" s="14"/>
      <c r="F41" s="13"/>
      <c r="G41" s="15"/>
      <c r="H41" s="15"/>
      <c r="I41" s="13"/>
      <c r="J41" s="16">
        <f>SUM(J2:J40)</f>
        <v>1093842164.2463379</v>
      </c>
      <c r="K41" s="17">
        <f>SUM(K2:K40)</f>
        <v>557638779.40079999</v>
      </c>
      <c r="L41" s="17"/>
      <c r="M41" s="17"/>
      <c r="N41" s="17"/>
      <c r="O41" s="17"/>
      <c r="P41" s="17"/>
      <c r="Q41" s="17"/>
      <c r="R41" s="17"/>
      <c r="S41" s="17"/>
      <c r="T41" s="18"/>
      <c r="U41" s="17"/>
      <c r="V41" s="17"/>
      <c r="W41" s="17"/>
    </row>
  </sheetData>
  <autoFilter ref="O1:O41" xr:uid="{00000000-0009-0000-0000-000000000000}"/>
  <phoneticPr fontId="6" type="noConversion"/>
  <pageMargins left="0" right="0" top="0.74803149606299213" bottom="0.74803149606299213" header="0.31496062992125984" footer="0.31496062992125984"/>
  <pageSetup scale="27" orientation="landscape" r:id="rId1"/>
  <headerFooter differentFirst="1"/>
  <rowBreaks count="1" manualBreakCount="1">
    <brk id="20" max="22" man="1"/>
  </rowBreaks>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23.05</vt:lpstr>
      <vt:lpstr>'23.05'!Print_Area</vt:lpstr>
      <vt:lpstr>'23.05'!Print_Titles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IRINA-VALERIA RADU</dc:creator>
  <cp:lastModifiedBy>Calin Cufteac</cp:lastModifiedBy>
  <cp:lastPrinted>2025-05-30T09:37:33Z</cp:lastPrinted>
  <dcterms:created xsi:type="dcterms:W3CDTF">2025-04-25T11:13:59Z</dcterms:created>
  <dcterms:modified xsi:type="dcterms:W3CDTF">2025-06-24T07:43:05Z</dcterms:modified>
</cp:coreProperties>
</file>